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38" i="1" l="1"/>
  <c r="B45" i="1"/>
  <c r="F42" i="1"/>
  <c r="A54" i="1" l="1"/>
  <c r="C38" i="1"/>
  <c r="E45" i="1"/>
  <c r="A48" i="1" s="1"/>
  <c r="D45" i="1"/>
  <c r="C45" i="1"/>
  <c r="G42" i="1"/>
  <c r="E42" i="1"/>
  <c r="C42" i="1"/>
  <c r="A38" i="1"/>
  <c r="F24" i="1"/>
  <c r="F25" i="1"/>
  <c r="F26" i="1"/>
  <c r="F23" i="1"/>
  <c r="E24" i="1"/>
  <c r="E25" i="1"/>
  <c r="E26" i="1"/>
  <c r="E23" i="1"/>
  <c r="D23" i="1"/>
  <c r="D24" i="1"/>
  <c r="D25" i="1"/>
  <c r="D26" i="1"/>
  <c r="D22" i="1"/>
  <c r="E3" i="1"/>
  <c r="F2" i="1" s="1"/>
  <c r="D3" i="1"/>
  <c r="H2" i="1"/>
  <c r="A51" i="1" l="1"/>
  <c r="A50" i="1"/>
  <c r="A49" i="1"/>
  <c r="B54" i="1"/>
  <c r="C54" i="1" s="1"/>
</calcChain>
</file>

<file path=xl/sharedStrings.xml><?xml version="1.0" encoding="utf-8"?>
<sst xmlns="http://schemas.openxmlformats.org/spreadsheetml/2006/main" count="42" uniqueCount="28">
  <si>
    <t>Diameter</t>
  </si>
  <si>
    <t>L</t>
  </si>
  <si>
    <t>Failure load</t>
  </si>
  <si>
    <t>Static Failure Stress</t>
  </si>
  <si>
    <t>Pi</t>
  </si>
  <si>
    <t>Weight (N)</t>
  </si>
  <si>
    <t>Height Failure (m)</t>
  </si>
  <si>
    <t>No failure</t>
  </si>
  <si>
    <t>gh</t>
  </si>
  <si>
    <t>2gh</t>
  </si>
  <si>
    <t>DMF</t>
  </si>
  <si>
    <t>Volume</t>
  </si>
  <si>
    <t>Length</t>
  </si>
  <si>
    <t>Mass</t>
  </si>
  <si>
    <t>Mass Density (kg/m3)</t>
  </si>
  <si>
    <t>Mass per unit Length (kg/m)</t>
  </si>
  <si>
    <t>Load per unit length (N/m)</t>
  </si>
  <si>
    <t>L2</t>
  </si>
  <si>
    <t>Po</t>
  </si>
  <si>
    <t>I</t>
  </si>
  <si>
    <t>E</t>
  </si>
  <si>
    <t>δstat</t>
  </si>
  <si>
    <t>σstat</t>
  </si>
  <si>
    <t>σdyn</t>
  </si>
  <si>
    <t>Dynamic from iv - Dynamic from vii</t>
  </si>
  <si>
    <r>
      <t>g (m/s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</si>
  <si>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v (m/s)</t>
  </si>
  <si>
    <t>Dynamic Failure Stress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</si>
</sst>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Weight Vs Height Failure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Sheet1!$B$8:$B$11</c:f>
              <c:numCache>
                <c:formatCode>General</c:formatCode>
                <c:ptCount val="4"/>
                <c:pt idx="0">
                  <c:v>0.35</c:v>
                </c:pt>
                <c:pt idx="1">
                  <c:v>0.25</c:v>
                </c:pt>
                <c:pt idx="2">
                  <c:v>0.2</c:v>
                </c:pt>
                <c:pt idx="3">
                  <c:v>0.17499999999999999</c:v>
                </c:pt>
              </c:numCache>
            </c:numRef>
          </c:xVal>
          <c:yVal>
            <c:numRef>
              <c:f>Sheet1!$A$8:$A$11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01888"/>
        <c:axId val="93902464"/>
      </c:scatterChart>
      <c:valAx>
        <c:axId val="9390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Height Failure (m)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3902464"/>
        <c:crosses val="autoZero"/>
        <c:crossBetween val="midCat"/>
      </c:valAx>
      <c:valAx>
        <c:axId val="9390246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Weight (N)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39018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Height Failure Vs Velocity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Sheet1!$F$23:$F$26</c:f>
              <c:numCache>
                <c:formatCode>General</c:formatCode>
                <c:ptCount val="4"/>
                <c:pt idx="0">
                  <c:v>2.6204961362306949</c:v>
                </c:pt>
                <c:pt idx="1">
                  <c:v>2.2147234590350102</c:v>
                </c:pt>
                <c:pt idx="2">
                  <c:v>1.9809088823063015</c:v>
                </c:pt>
                <c:pt idx="3">
                  <c:v>1.8529705880018712</c:v>
                </c:pt>
              </c:numCache>
            </c:numRef>
          </c:xVal>
          <c:yVal>
            <c:numRef>
              <c:f>Sheet1!$B$23:$B$26</c:f>
              <c:numCache>
                <c:formatCode>General</c:formatCode>
                <c:ptCount val="4"/>
                <c:pt idx="0">
                  <c:v>0.35</c:v>
                </c:pt>
                <c:pt idx="1">
                  <c:v>0.25</c:v>
                </c:pt>
                <c:pt idx="2">
                  <c:v>0.2</c:v>
                </c:pt>
                <c:pt idx="3">
                  <c:v>0.17499999999999999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04192"/>
        <c:axId val="518930432"/>
      </c:scatterChart>
      <c:valAx>
        <c:axId val="9390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Velocity (m/s)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18930432"/>
        <c:crosses val="autoZero"/>
        <c:crossBetween val="midCat"/>
      </c:valAx>
      <c:valAx>
        <c:axId val="51893043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Height Failure (m)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39041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E"/>
              <a:t>Weight Vs Velocity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Sheet2!$D$2:$D$5</c:f>
              <c:numCache>
                <c:formatCode>General</c:formatCode>
                <c:ptCount val="4"/>
                <c:pt idx="0">
                  <c:v>2.6204961362306949</c:v>
                </c:pt>
                <c:pt idx="1">
                  <c:v>2.2147234590350102</c:v>
                </c:pt>
                <c:pt idx="2">
                  <c:v>1.9809088823063015</c:v>
                </c:pt>
                <c:pt idx="3">
                  <c:v>1.8529705880018712</c:v>
                </c:pt>
              </c:numCache>
            </c:numRef>
          </c:xVal>
          <c:yVal>
            <c:numRef>
              <c:f>Sheet2!$A$2:$A$5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932160"/>
        <c:axId val="518932736"/>
      </c:scatterChart>
      <c:valAx>
        <c:axId val="51893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Velocity (m/s)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18932736"/>
        <c:crosses val="autoZero"/>
        <c:crossBetween val="midCat"/>
      </c:valAx>
      <c:valAx>
        <c:axId val="51893273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Weight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189321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552449</xdr:colOff>
      <xdr:row>6</xdr:row>
      <xdr:rowOff>42862</xdr:rowOff>
    </xdr:from>
    <xdr:to>
      <xdr:col>11</xdr:col>
      <xdr:colOff>495300</xdr:colOff>
      <xdr:row>19</xdr:row>
      <xdr:rowOff>28575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523874</xdr:colOff>
      <xdr:row>20</xdr:row>
      <xdr:rowOff>100012</xdr:rowOff>
    </xdr:from>
    <xdr:to>
      <xdr:col>17</xdr:col>
      <xdr:colOff>552450</xdr:colOff>
      <xdr:row>35</xdr:row>
      <xdr:rowOff>28575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647700</xdr:colOff>
      <xdr:row>8</xdr:row>
      <xdr:rowOff>157162</xdr:rowOff>
    </xdr:from>
    <xdr:to>
      <xdr:col>8</xdr:col>
      <xdr:colOff>485775</xdr:colOff>
      <xdr:row>23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topLeftCell="A43" workbookViewId="0">
      <selection activeCell="E38" sqref="E38"/>
    </sheetView>
  </sheetViews>
  <sheetFormatPr defaultRowHeight="15" x14ac:dyDescent="0.25"/>
  <cols>
    <col min="1" max="2" width="17.28515625" bestFit="1" customWidth="1"/>
    <col min="3" max="3" width="32.42578125" bestFit="1" customWidth="1"/>
    <col min="4" max="4" width="12.7109375" bestFit="1" customWidth="1"/>
    <col min="5" max="5" width="20.42578125" bestFit="1" customWidth="1"/>
    <col min="6" max="6" width="26.42578125" bestFit="1" customWidth="1"/>
    <col min="7" max="7" width="25" bestFit="1" customWidth="1"/>
  </cols>
  <sheetData>
    <row r="1" spans="1:8" s="1" customFormat="1" x14ac:dyDescent="0.25">
      <c r="A1" s="1" t="s">
        <v>0</v>
      </c>
      <c r="B1" s="1" t="s">
        <v>1</v>
      </c>
      <c r="C1" s="1" t="s">
        <v>2</v>
      </c>
      <c r="F1" s="1" t="s">
        <v>3</v>
      </c>
      <c r="H1" s="1" t="s">
        <v>4</v>
      </c>
    </row>
    <row r="2" spans="1:8" x14ac:dyDescent="0.25">
      <c r="A2">
        <v>6.0000000000000001E-3</v>
      </c>
      <c r="B2">
        <v>0.25</v>
      </c>
      <c r="C2">
        <v>47</v>
      </c>
      <c r="F2">
        <f>D3/(E3*H2)</f>
        <v>138523746.76516831</v>
      </c>
      <c r="H2">
        <f>3.14159265358979</f>
        <v>3.14159265358979</v>
      </c>
    </row>
    <row r="3" spans="1:8" x14ac:dyDescent="0.25">
      <c r="D3">
        <f>8*C2*B2</f>
        <v>94</v>
      </c>
      <c r="E3">
        <f>A2^3</f>
        <v>2.16E-7</v>
      </c>
    </row>
    <row r="6" spans="1:8" s="1" customFormat="1" x14ac:dyDescent="0.25">
      <c r="A6" s="1" t="s">
        <v>5</v>
      </c>
      <c r="B6" s="1" t="s">
        <v>6</v>
      </c>
    </row>
    <row r="7" spans="1:8" x14ac:dyDescent="0.25">
      <c r="A7">
        <v>2</v>
      </c>
      <c r="B7" t="s">
        <v>7</v>
      </c>
    </row>
    <row r="8" spans="1:8" x14ac:dyDescent="0.25">
      <c r="A8">
        <v>3</v>
      </c>
      <c r="B8">
        <v>0.35</v>
      </c>
    </row>
    <row r="9" spans="1:8" x14ac:dyDescent="0.25">
      <c r="A9">
        <v>4</v>
      </c>
      <c r="B9">
        <v>0.25</v>
      </c>
    </row>
    <row r="10" spans="1:8" x14ac:dyDescent="0.25">
      <c r="A10">
        <v>5</v>
      </c>
      <c r="B10">
        <v>0.2</v>
      </c>
    </row>
    <row r="11" spans="1:8" x14ac:dyDescent="0.25">
      <c r="A11">
        <v>6</v>
      </c>
      <c r="B11">
        <v>0.17499999999999999</v>
      </c>
    </row>
    <row r="21" spans="1:7" s="2" customFormat="1" ht="17.25" x14ac:dyDescent="0.25">
      <c r="A21" s="2" t="s">
        <v>5</v>
      </c>
      <c r="B21" s="2" t="s">
        <v>6</v>
      </c>
      <c r="C21" s="2" t="s">
        <v>25</v>
      </c>
      <c r="D21" s="2" t="s">
        <v>8</v>
      </c>
      <c r="E21" s="2" t="s">
        <v>9</v>
      </c>
      <c r="F21" s="2" t="s">
        <v>26</v>
      </c>
      <c r="G21" s="2" t="s">
        <v>10</v>
      </c>
    </row>
    <row r="22" spans="1:7" x14ac:dyDescent="0.25">
      <c r="A22" s="3">
        <v>2</v>
      </c>
      <c r="B22" s="3" t="s">
        <v>7</v>
      </c>
      <c r="C22" s="3">
        <v>9.81</v>
      </c>
      <c r="D22" s="3" t="e">
        <f>C22*B22</f>
        <v>#VALUE!</v>
      </c>
      <c r="E22" s="3"/>
      <c r="F22" s="3"/>
      <c r="G22">
        <v>74.714727836565615</v>
      </c>
    </row>
    <row r="23" spans="1:7" x14ac:dyDescent="0.25">
      <c r="A23" s="3">
        <v>3</v>
      </c>
      <c r="B23" s="3">
        <v>0.35</v>
      </c>
      <c r="C23" s="3">
        <v>9.81</v>
      </c>
      <c r="D23" s="3">
        <f t="shared" ref="D23:D26" si="0">C23*B23</f>
        <v>3.4335</v>
      </c>
      <c r="E23" s="3">
        <f>D23*2</f>
        <v>6.867</v>
      </c>
      <c r="F23" s="3">
        <f>SQRT(E23)</f>
        <v>2.6204961362306949</v>
      </c>
      <c r="G23">
        <v>63.30260886545684</v>
      </c>
    </row>
    <row r="24" spans="1:7" x14ac:dyDescent="0.25">
      <c r="A24" s="3">
        <v>4</v>
      </c>
      <c r="B24" s="3">
        <v>0.25</v>
      </c>
      <c r="C24" s="3">
        <v>9.81</v>
      </c>
      <c r="D24" s="3">
        <f t="shared" si="0"/>
        <v>2.4525000000000001</v>
      </c>
      <c r="E24" s="3">
        <f t="shared" ref="E24:E26" si="1">D24*2</f>
        <v>4.9050000000000002</v>
      </c>
      <c r="F24" s="3">
        <f t="shared" ref="F24:F26" si="2">SQRT(E24)</f>
        <v>2.2147234590350102</v>
      </c>
      <c r="G24">
        <v>56.726941932548939</v>
      </c>
    </row>
    <row r="25" spans="1:7" x14ac:dyDescent="0.25">
      <c r="A25" s="3">
        <v>5</v>
      </c>
      <c r="B25" s="3">
        <v>0.2</v>
      </c>
      <c r="C25" s="3">
        <v>9.81</v>
      </c>
      <c r="D25" s="3">
        <f t="shared" si="0"/>
        <v>1.9620000000000002</v>
      </c>
      <c r="E25" s="3">
        <f t="shared" si="1"/>
        <v>3.9240000000000004</v>
      </c>
      <c r="F25" s="3">
        <f t="shared" si="2"/>
        <v>1.9809088823063015</v>
      </c>
      <c r="G25">
        <v>53.1289799440721</v>
      </c>
    </row>
    <row r="26" spans="1:7" x14ac:dyDescent="0.25">
      <c r="A26" s="3">
        <v>6</v>
      </c>
      <c r="B26" s="3">
        <v>0.17499999999999999</v>
      </c>
      <c r="C26" s="3">
        <v>9.81</v>
      </c>
      <c r="D26" s="3">
        <f t="shared" si="0"/>
        <v>1.71675</v>
      </c>
      <c r="E26" s="3">
        <f t="shared" si="1"/>
        <v>3.4335</v>
      </c>
      <c r="F26" s="3">
        <f t="shared" si="2"/>
        <v>1.8529705880018712</v>
      </c>
    </row>
    <row r="27" spans="1:7" x14ac:dyDescent="0.25">
      <c r="A27" s="3"/>
      <c r="B27" s="3"/>
      <c r="C27" s="3"/>
      <c r="D27" s="3"/>
      <c r="E27" s="3"/>
      <c r="F27" s="3"/>
    </row>
    <row r="28" spans="1:7" x14ac:dyDescent="0.25">
      <c r="A28" s="3"/>
      <c r="B28" s="3"/>
      <c r="C28" s="3"/>
      <c r="D28" s="3"/>
      <c r="E28" s="3"/>
      <c r="F28" s="3"/>
    </row>
    <row r="29" spans="1:7" x14ac:dyDescent="0.25">
      <c r="A29" s="3"/>
      <c r="B29" s="3"/>
      <c r="C29" s="3"/>
      <c r="D29" s="3"/>
      <c r="E29" s="3"/>
      <c r="F29" s="3"/>
    </row>
    <row r="30" spans="1:7" x14ac:dyDescent="0.25">
      <c r="A30" s="3"/>
      <c r="B30" s="3"/>
      <c r="C30" s="3"/>
      <c r="D30" s="3"/>
      <c r="E30" s="3"/>
      <c r="F30" s="3"/>
    </row>
    <row r="31" spans="1:7" x14ac:dyDescent="0.25">
      <c r="A31" s="3"/>
      <c r="B31" s="3"/>
      <c r="C31" s="3"/>
      <c r="D31" s="3"/>
      <c r="E31" s="3"/>
      <c r="F31" s="3"/>
    </row>
    <row r="32" spans="1:7" x14ac:dyDescent="0.25">
      <c r="A32" s="3"/>
      <c r="B32" s="3"/>
      <c r="C32" s="3"/>
      <c r="D32" s="3"/>
      <c r="E32" s="3"/>
      <c r="F32" s="3"/>
    </row>
    <row r="33" spans="1:7" x14ac:dyDescent="0.25">
      <c r="A33" s="3"/>
      <c r="B33" s="3"/>
      <c r="C33" s="3"/>
      <c r="D33" s="3"/>
      <c r="E33" s="3"/>
      <c r="F33" s="3"/>
    </row>
    <row r="34" spans="1:7" x14ac:dyDescent="0.25">
      <c r="A34" s="3"/>
      <c r="B34" s="3"/>
      <c r="C34" s="3"/>
      <c r="D34" s="3"/>
      <c r="E34" s="3"/>
      <c r="F34" s="3"/>
    </row>
    <row r="35" spans="1:7" x14ac:dyDescent="0.25">
      <c r="A35" s="3"/>
      <c r="B35" s="3"/>
      <c r="C35" s="3"/>
      <c r="D35" s="3"/>
      <c r="E35" s="3"/>
      <c r="F35" s="3"/>
    </row>
    <row r="36" spans="1:7" x14ac:dyDescent="0.25">
      <c r="A36" s="3"/>
      <c r="B36" s="3"/>
      <c r="C36" s="3"/>
      <c r="D36" s="3"/>
      <c r="E36" s="3"/>
      <c r="F36" s="3"/>
    </row>
    <row r="37" spans="1:7" s="1" customFormat="1" x14ac:dyDescent="0.25">
      <c r="A37" s="4" t="s">
        <v>3</v>
      </c>
      <c r="B37" s="4" t="s">
        <v>10</v>
      </c>
      <c r="C37" s="4" t="s">
        <v>27</v>
      </c>
      <c r="D37" s="4"/>
      <c r="E37" s="4"/>
      <c r="F37" s="4"/>
    </row>
    <row r="38" spans="1:7" x14ac:dyDescent="0.25">
      <c r="A38" s="3">
        <f>F2</f>
        <v>138523746.76516831</v>
      </c>
      <c r="B38" s="3">
        <v>2</v>
      </c>
      <c r="C38" s="3">
        <f>A38/2</f>
        <v>69261873.382584155</v>
      </c>
      <c r="D38" s="3"/>
      <c r="E38" s="3">
        <f>(C38*H2*(A42^3))/(32*0.25)</f>
        <v>5.875</v>
      </c>
      <c r="F38" s="3"/>
    </row>
    <row r="39" spans="1:7" x14ac:dyDescent="0.25">
      <c r="A39" s="3"/>
      <c r="B39" s="3"/>
      <c r="C39" s="3"/>
      <c r="D39" s="3"/>
      <c r="E39" s="3"/>
      <c r="F39" s="3"/>
    </row>
    <row r="40" spans="1:7" x14ac:dyDescent="0.25">
      <c r="A40" s="3"/>
      <c r="B40" s="3"/>
      <c r="C40" s="3"/>
      <c r="D40" s="3"/>
      <c r="E40" s="3"/>
      <c r="F40" s="3"/>
    </row>
    <row r="41" spans="1:7" s="1" customFormat="1" x14ac:dyDescent="0.25">
      <c r="A41" s="4" t="s">
        <v>0</v>
      </c>
      <c r="B41" s="4" t="s">
        <v>12</v>
      </c>
      <c r="C41" s="4" t="s">
        <v>11</v>
      </c>
      <c r="D41" s="4" t="s">
        <v>13</v>
      </c>
      <c r="E41" s="4" t="s">
        <v>14</v>
      </c>
      <c r="F41" s="4" t="s">
        <v>15</v>
      </c>
      <c r="G41" s="1" t="s">
        <v>16</v>
      </c>
    </row>
    <row r="42" spans="1:7" x14ac:dyDescent="0.25">
      <c r="A42" s="3">
        <v>6.0000000000000001E-3</v>
      </c>
      <c r="B42" s="3">
        <v>0.3</v>
      </c>
      <c r="C42" s="3">
        <f>H2*((A42/2)^2)*B42</f>
        <v>8.4823001646924328E-6</v>
      </c>
      <c r="D42" s="3">
        <v>4.7000000000000002E-3</v>
      </c>
      <c r="E42" s="3">
        <f>D42/C42</f>
        <v>554.09498706067325</v>
      </c>
      <c r="F42" s="3">
        <f>E42*(C42/B42)</f>
        <v>1.5666666666666669E-2</v>
      </c>
      <c r="G42">
        <f>F42*9.81</f>
        <v>0.15369000000000002</v>
      </c>
    </row>
    <row r="44" spans="1:7" s="1" customFormat="1" x14ac:dyDescent="0.25">
      <c r="A44" s="1" t="s">
        <v>17</v>
      </c>
      <c r="B44" s="1" t="s">
        <v>18</v>
      </c>
      <c r="C44" s="1" t="s">
        <v>19</v>
      </c>
      <c r="D44" s="1" t="s">
        <v>20</v>
      </c>
      <c r="E44" s="5" t="s">
        <v>21</v>
      </c>
    </row>
    <row r="45" spans="1:7" x14ac:dyDescent="0.25">
      <c r="A45">
        <v>0.2</v>
      </c>
      <c r="B45">
        <f>F42*A45*9.81</f>
        <v>3.0738000000000008E-2</v>
      </c>
      <c r="C45">
        <f>(H2*(A42^4))/64</f>
        <v>6.3617251235193251E-11</v>
      </c>
      <c r="D45">
        <f>1*10^10</f>
        <v>10000000000</v>
      </c>
      <c r="E45">
        <f>(B45*(A45^3))/(3*D45*C45)</f>
        <v>1.2884555432450859E-4</v>
      </c>
    </row>
    <row r="47" spans="1:7" s="1" customFormat="1" x14ac:dyDescent="0.25">
      <c r="A47" s="1" t="s">
        <v>10</v>
      </c>
      <c r="B47" s="2" t="s">
        <v>6</v>
      </c>
    </row>
    <row r="48" spans="1:7" x14ac:dyDescent="0.25">
      <c r="A48">
        <f>1+SQRT(1+(2*B23)/$E$45)</f>
        <v>74.714727836565615</v>
      </c>
      <c r="B48" s="3">
        <v>0.35</v>
      </c>
    </row>
    <row r="49" spans="1:3" x14ac:dyDescent="0.25">
      <c r="A49">
        <f t="shared" ref="A49:A51" si="3">1+SQRT(1+(2*B24)/$E$45)</f>
        <v>63.30260886545684</v>
      </c>
      <c r="B49" s="3">
        <v>0.25</v>
      </c>
    </row>
    <row r="50" spans="1:3" x14ac:dyDescent="0.25">
      <c r="A50">
        <f t="shared" si="3"/>
        <v>56.726941932548932</v>
      </c>
      <c r="B50" s="3">
        <v>0.2</v>
      </c>
    </row>
    <row r="51" spans="1:3" x14ac:dyDescent="0.25">
      <c r="A51">
        <f t="shared" si="3"/>
        <v>53.128979944072093</v>
      </c>
      <c r="B51" s="3">
        <v>0.17499999999999999</v>
      </c>
    </row>
    <row r="53" spans="1:3" s="1" customFormat="1" x14ac:dyDescent="0.25">
      <c r="A53" s="5" t="s">
        <v>22</v>
      </c>
      <c r="B53" s="5" t="s">
        <v>23</v>
      </c>
      <c r="C53" s="1" t="s">
        <v>24</v>
      </c>
    </row>
    <row r="54" spans="1:3" x14ac:dyDescent="0.25">
      <c r="A54">
        <f>(16*G42*(A45^2))/(H2*(A42^3))</f>
        <v>144951.24861507217</v>
      </c>
      <c r="B54">
        <f>A54*A49</f>
        <v>9175792.195639506</v>
      </c>
      <c r="C54">
        <f>C38-B54</f>
        <v>60086081.186944649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F4" sqref="F4"/>
    </sheetView>
  </sheetViews>
  <sheetFormatPr defaultRowHeight="15" x14ac:dyDescent="0.25"/>
  <cols>
    <col min="1" max="1" width="10.85546875" bestFit="1" customWidth="1"/>
    <col min="2" max="2" width="17.28515625" bestFit="1" customWidth="1"/>
    <col min="3" max="3" width="8" bestFit="1" customWidth="1"/>
  </cols>
  <sheetData>
    <row r="1" spans="1:4" ht="17.25" x14ac:dyDescent="0.25">
      <c r="A1" s="7" t="s">
        <v>5</v>
      </c>
      <c r="B1" s="7" t="s">
        <v>6</v>
      </c>
      <c r="C1" s="7" t="s">
        <v>25</v>
      </c>
      <c r="D1" s="7" t="s">
        <v>26</v>
      </c>
    </row>
    <row r="2" spans="1:4" x14ac:dyDescent="0.25">
      <c r="A2" s="8">
        <v>3</v>
      </c>
      <c r="B2" s="8">
        <v>0.35</v>
      </c>
      <c r="C2" s="8">
        <v>9.81</v>
      </c>
      <c r="D2" s="8">
        <v>2.6204961362306949</v>
      </c>
    </row>
    <row r="3" spans="1:4" x14ac:dyDescent="0.25">
      <c r="A3" s="8">
        <v>4</v>
      </c>
      <c r="B3" s="8">
        <v>0.25</v>
      </c>
      <c r="C3" s="8">
        <v>9.81</v>
      </c>
      <c r="D3" s="8">
        <v>2.2147234590350102</v>
      </c>
    </row>
    <row r="4" spans="1:4" x14ac:dyDescent="0.25">
      <c r="A4" s="8">
        <v>5</v>
      </c>
      <c r="B4" s="8">
        <v>0.2</v>
      </c>
      <c r="C4" s="8">
        <v>9.81</v>
      </c>
      <c r="D4" s="8">
        <v>1.9809088823063015</v>
      </c>
    </row>
    <row r="5" spans="1:4" x14ac:dyDescent="0.25">
      <c r="A5" s="8">
        <v>6</v>
      </c>
      <c r="B5" s="8">
        <v>0.17499999999999999</v>
      </c>
      <c r="C5" s="8">
        <v>9.81</v>
      </c>
      <c r="D5" s="8">
        <v>1.8529705880018712</v>
      </c>
    </row>
    <row r="6" spans="1:4" x14ac:dyDescent="0.25">
      <c r="A6" s="6"/>
      <c r="B6" s="6"/>
      <c r="C6" s="6"/>
      <c r="D6" s="6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sqref="A1:B5"/>
    </sheetView>
  </sheetViews>
  <sheetFormatPr defaultRowHeight="15" x14ac:dyDescent="0.25"/>
  <cols>
    <col min="1" max="1" width="11.5703125" customWidth="1"/>
    <col min="2" max="2" width="11.7109375" customWidth="1"/>
  </cols>
  <sheetData>
    <row r="1" spans="1:2" x14ac:dyDescent="0.25">
      <c r="A1" s="9" t="s">
        <v>26</v>
      </c>
      <c r="B1" s="9" t="s">
        <v>10</v>
      </c>
    </row>
    <row r="2" spans="1:2" x14ac:dyDescent="0.25">
      <c r="A2" s="10">
        <v>2.6204961362306949</v>
      </c>
      <c r="B2" s="10">
        <v>74.714727836565615</v>
      </c>
    </row>
    <row r="3" spans="1:2" x14ac:dyDescent="0.25">
      <c r="A3" s="10">
        <v>2.2147234590350102</v>
      </c>
      <c r="B3" s="10">
        <v>63.30260886545684</v>
      </c>
    </row>
    <row r="4" spans="1:2" x14ac:dyDescent="0.25">
      <c r="A4" s="10">
        <v>1.9809088823063015</v>
      </c>
      <c r="B4" s="10">
        <v>56.726941932548939</v>
      </c>
    </row>
    <row r="5" spans="1:2" x14ac:dyDescent="0.25">
      <c r="A5" s="10">
        <v>1.8529705880018712</v>
      </c>
      <c r="B5" s="10">
        <v>53.1289799440721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</dc:creator>
  <cp:lastModifiedBy>Kris</cp:lastModifiedBy>
  <dcterms:created xsi:type="dcterms:W3CDTF">2013-03-19T09:11:10Z</dcterms:created>
  <dcterms:modified xsi:type="dcterms:W3CDTF">2013-03-25T14:49:36Z</dcterms:modified>
</cp:coreProperties>
</file>